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43E96CC8-0E7E-4618-87F0-1BBF6C2170B1}" xr6:coauthVersionLast="47" xr6:coauthVersionMax="47" xr10:uidLastSave="{00000000-0000-0000-0000-000000000000}"/>
  <bookViews>
    <workbookView xWindow="-104" yWindow="-104" windowWidth="22326" windowHeight="11947" xr2:uid="{EFFDC83D-9DCA-4F55-8BE5-C226F4F37A6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5" i="8"/>
  <c r="F52" i="8"/>
  <c r="C48" i="8"/>
  <c r="F47" i="8"/>
  <c r="C47" i="8"/>
  <c r="F39" i="8"/>
  <c r="A39" i="8"/>
  <c r="H34" i="8"/>
  <c r="E34" i="8"/>
  <c r="A34" i="8"/>
  <c r="H29" i="8"/>
  <c r="F54" i="8" s="1"/>
  <c r="E29" i="8"/>
  <c r="A29" i="8"/>
  <c r="H24" i="8"/>
  <c r="H23" i="8"/>
  <c r="F51" i="8" s="1"/>
  <c r="H22" i="8"/>
  <c r="F50" i="8" s="1"/>
  <c r="H21" i="8"/>
  <c r="F49" i="8" s="1"/>
  <c r="H20" i="8"/>
  <c r="F48" i="8" s="1"/>
  <c r="H19" i="8"/>
  <c r="E17" i="8"/>
  <c r="H15" i="8"/>
  <c r="F46" i="8" s="1"/>
  <c r="H14" i="8"/>
  <c r="F45" i="8" s="1"/>
  <c r="C14" i="8"/>
  <c r="H12" i="8"/>
  <c r="F44" i="8" s="1"/>
  <c r="H11" i="8"/>
  <c r="F43" i="8" s="1"/>
  <c r="H10" i="8"/>
  <c r="F42" i="8" s="1"/>
  <c r="H9" i="8"/>
  <c r="F41" i="8" s="1"/>
  <c r="H8" i="8"/>
  <c r="F40" i="8" s="1"/>
  <c r="H7" i="8"/>
  <c r="E5" i="8"/>
  <c r="H132" i="7"/>
  <c r="E128" i="7"/>
  <c r="F128" i="7" s="1"/>
  <c r="E123" i="7"/>
  <c r="E122" i="7"/>
  <c r="F122" i="7" s="1"/>
  <c r="G119" i="7"/>
  <c r="G118" i="7"/>
  <c r="H117" i="7"/>
  <c r="H113" i="7"/>
  <c r="H106" i="7"/>
  <c r="H100" i="7"/>
  <c r="H97" i="7"/>
  <c r="H102" i="7" s="1"/>
  <c r="H95" i="7"/>
  <c r="H92" i="7"/>
  <c r="G91" i="7"/>
  <c r="G90" i="7"/>
  <c r="H90" i="7" s="1"/>
  <c r="H85" i="7"/>
  <c r="H79" i="7"/>
  <c r="G79" i="7"/>
  <c r="H74" i="7"/>
  <c r="H66" i="7"/>
  <c r="H62" i="7"/>
  <c r="H58" i="7"/>
  <c r="H53" i="7"/>
  <c r="G51" i="7"/>
  <c r="G45" i="7"/>
  <c r="F45" i="7"/>
  <c r="C45" i="7"/>
  <c r="H42" i="7"/>
  <c r="H38" i="7"/>
  <c r="G38" i="7"/>
  <c r="G37" i="7"/>
  <c r="H37" i="7" s="1"/>
  <c r="H39" i="7" s="1"/>
  <c r="H67" i="7" s="1"/>
  <c r="H36" i="7"/>
  <c r="H26" i="7"/>
  <c r="H27" i="7" s="1"/>
  <c r="H32" i="7" s="1"/>
  <c r="H25" i="7"/>
  <c r="H20" i="7"/>
  <c r="F12" i="7"/>
  <c r="H9" i="7"/>
  <c r="H7" i="7"/>
  <c r="C128" i="7" s="1"/>
  <c r="H6" i="7"/>
  <c r="B4" i="7"/>
  <c r="B3" i="7"/>
  <c r="H132" i="6"/>
  <c r="E123" i="6"/>
  <c r="E122" i="6"/>
  <c r="F122" i="6" s="1"/>
  <c r="G119" i="6"/>
  <c r="G118" i="6"/>
  <c r="H117" i="6"/>
  <c r="H113" i="6"/>
  <c r="H106" i="6"/>
  <c r="H100" i="6"/>
  <c r="H95" i="6"/>
  <c r="H97" i="6" s="1"/>
  <c r="H102" i="6" s="1"/>
  <c r="H92" i="6"/>
  <c r="H85" i="6"/>
  <c r="G79" i="6"/>
  <c r="H79" i="6" s="1"/>
  <c r="H74" i="6"/>
  <c r="H66" i="6"/>
  <c r="H53" i="6"/>
  <c r="G51" i="6"/>
  <c r="F45" i="6"/>
  <c r="C45" i="6"/>
  <c r="G45" i="6" s="1"/>
  <c r="H42" i="6"/>
  <c r="G38" i="6"/>
  <c r="G37" i="6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E124" i="5"/>
  <c r="F123" i="5"/>
  <c r="E123" i="5"/>
  <c r="G120" i="5"/>
  <c r="G119" i="5"/>
  <c r="H118" i="5"/>
  <c r="H114" i="5"/>
  <c r="H107" i="5"/>
  <c r="H101" i="5"/>
  <c r="H98" i="5"/>
  <c r="H103" i="5" s="1"/>
  <c r="H96" i="5"/>
  <c r="G92" i="5"/>
  <c r="G91" i="5"/>
  <c r="H86" i="5"/>
  <c r="G80" i="5"/>
  <c r="H75" i="5"/>
  <c r="H67" i="5"/>
  <c r="H61" i="5"/>
  <c r="H53" i="5"/>
  <c r="G51" i="5"/>
  <c r="G69" i="5" s="1"/>
  <c r="F45" i="5"/>
  <c r="C45" i="5"/>
  <c r="G45" i="5" s="1"/>
  <c r="H42" i="5"/>
  <c r="G39" i="5"/>
  <c r="G68" i="5" s="1"/>
  <c r="G38" i="5"/>
  <c r="G37" i="5"/>
  <c r="H36" i="5"/>
  <c r="H28" i="5"/>
  <c r="H26" i="5"/>
  <c r="H32" i="5" s="1"/>
  <c r="H25" i="5"/>
  <c r="H20" i="5"/>
  <c r="F12" i="5"/>
  <c r="H9" i="5"/>
  <c r="H7" i="5"/>
  <c r="C129" i="5" s="1"/>
  <c r="B3" i="5"/>
  <c r="H134" i="4"/>
  <c r="E124" i="4"/>
  <c r="F123" i="4"/>
  <c r="E123" i="4"/>
  <c r="G120" i="4"/>
  <c r="G119" i="4"/>
  <c r="H118" i="4"/>
  <c r="H114" i="4"/>
  <c r="H107" i="4"/>
  <c r="H101" i="4"/>
  <c r="H98" i="4"/>
  <c r="H103" i="4" s="1"/>
  <c r="H96" i="4"/>
  <c r="G92" i="4"/>
  <c r="G91" i="4"/>
  <c r="H86" i="4"/>
  <c r="G80" i="4"/>
  <c r="G76" i="4"/>
  <c r="H75" i="4"/>
  <c r="H67" i="4"/>
  <c r="H61" i="4"/>
  <c r="H60" i="4"/>
  <c r="H58" i="4"/>
  <c r="H53" i="4"/>
  <c r="F45" i="4"/>
  <c r="G45" i="4" s="1"/>
  <c r="C45" i="4"/>
  <c r="H42" i="4"/>
  <c r="G38" i="4"/>
  <c r="G37" i="4"/>
  <c r="H36" i="4"/>
  <c r="H25" i="4"/>
  <c r="H20" i="4"/>
  <c r="F12" i="4"/>
  <c r="H9" i="4"/>
  <c r="H7" i="4"/>
  <c r="C129" i="4" s="1"/>
  <c r="B3" i="4"/>
  <c r="H135" i="3"/>
  <c r="H134" i="3"/>
  <c r="E124" i="3"/>
  <c r="E123" i="3"/>
  <c r="G120" i="3"/>
  <c r="G119" i="3"/>
  <c r="H118" i="3"/>
  <c r="H114" i="3"/>
  <c r="H108" i="3"/>
  <c r="H107" i="3"/>
  <c r="I103" i="3"/>
  <c r="H101" i="3"/>
  <c r="I98" i="3"/>
  <c r="H98" i="3"/>
  <c r="H103" i="3" s="1"/>
  <c r="H96" i="3"/>
  <c r="G92" i="3"/>
  <c r="G89" i="3"/>
  <c r="H86" i="3"/>
  <c r="G80" i="3"/>
  <c r="I80" i="3" s="1"/>
  <c r="G76" i="3"/>
  <c r="H75" i="3"/>
  <c r="H67" i="3"/>
  <c r="H63" i="3"/>
  <c r="I62" i="3"/>
  <c r="H62" i="3"/>
  <c r="I61" i="3"/>
  <c r="H61" i="3"/>
  <c r="H53" i="3"/>
  <c r="G51" i="3"/>
  <c r="F45" i="3"/>
  <c r="C45" i="3"/>
  <c r="G45" i="3" s="1"/>
  <c r="H42" i="3"/>
  <c r="G38" i="3"/>
  <c r="H38" i="3" s="1"/>
  <c r="G37" i="3"/>
  <c r="G39" i="3" s="1"/>
  <c r="G68" i="3" s="1"/>
  <c r="H36" i="3"/>
  <c r="I32" i="3"/>
  <c r="H32" i="3"/>
  <c r="I26" i="3"/>
  <c r="H26" i="3"/>
  <c r="H25" i="3"/>
  <c r="H20" i="3"/>
  <c r="F12" i="3"/>
  <c r="H9" i="3"/>
  <c r="H7" i="3"/>
  <c r="C129" i="3" s="1"/>
  <c r="B3" i="3"/>
  <c r="G31" i="2"/>
  <c r="H31" i="2" s="1"/>
  <c r="H32" i="2" s="1"/>
  <c r="H30" i="2"/>
  <c r="G30" i="2"/>
  <c r="H29" i="2"/>
  <c r="G29" i="2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H186" i="1"/>
  <c r="C186" i="1"/>
  <c r="H182" i="1"/>
  <c r="C182" i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E83" i="1"/>
  <c r="D83" i="1"/>
  <c r="E128" i="6" s="1"/>
  <c r="F128" i="6" s="1"/>
  <c r="A83" i="1"/>
  <c r="D81" i="1"/>
  <c r="E80" i="1"/>
  <c r="D80" i="1"/>
  <c r="D78" i="1"/>
  <c r="G72" i="1"/>
  <c r="G91" i="6" s="1"/>
  <c r="G71" i="1"/>
  <c r="G90" i="6" s="1"/>
  <c r="G70" i="1"/>
  <c r="G89" i="6" s="1"/>
  <c r="G69" i="1"/>
  <c r="G68" i="1"/>
  <c r="G67" i="1"/>
  <c r="G87" i="3" s="1"/>
  <c r="E61" i="1"/>
  <c r="G78" i="3" s="1"/>
  <c r="E59" i="1"/>
  <c r="G75" i="6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A42" i="1"/>
  <c r="D40" i="1"/>
  <c r="E40" i="1" s="1"/>
  <c r="A39" i="1"/>
  <c r="F37" i="1"/>
  <c r="E37" i="1"/>
  <c r="I36" i="1" s="1"/>
  <c r="I54" i="3" s="1"/>
  <c r="D37" i="1"/>
  <c r="A36" i="1"/>
  <c r="F34" i="1"/>
  <c r="E34" i="1"/>
  <c r="I33" i="1"/>
  <c r="H54" i="5" s="1"/>
  <c r="A33" i="1"/>
  <c r="I30" i="1"/>
  <c r="I28" i="1"/>
  <c r="I26" i="1"/>
  <c r="H60" i="7" s="1"/>
  <c r="D24" i="1"/>
  <c r="E24" i="1" s="1"/>
  <c r="I24" i="1" s="1"/>
  <c r="G22" i="1"/>
  <c r="E22" i="1"/>
  <c r="I22" i="1" s="1"/>
  <c r="H59" i="4" s="1"/>
  <c r="I20" i="1"/>
  <c r="I18" i="1"/>
  <c r="H56" i="5" s="1"/>
  <c r="I16" i="1"/>
  <c r="H55" i="7" s="1"/>
  <c r="F7" i="1"/>
  <c r="H26" i="4" s="1"/>
  <c r="H32" i="4" s="1"/>
  <c r="H41" i="6" l="1"/>
  <c r="H133" i="6"/>
  <c r="G51" i="4"/>
  <c r="H38" i="4"/>
  <c r="H80" i="4"/>
  <c r="H135" i="4"/>
  <c r="H135" i="5"/>
  <c r="H80" i="5"/>
  <c r="H37" i="5"/>
  <c r="H38" i="5"/>
  <c r="H51" i="6"/>
  <c r="H68" i="6" s="1"/>
  <c r="H37" i="3"/>
  <c r="H39" i="3" s="1"/>
  <c r="H68" i="3" s="1"/>
  <c r="H80" i="3"/>
  <c r="H56" i="4"/>
  <c r="G39" i="6"/>
  <c r="G67" i="6" s="1"/>
  <c r="G39" i="7"/>
  <c r="G67" i="7" s="1"/>
  <c r="H59" i="7"/>
  <c r="G69" i="3"/>
  <c r="H55" i="4"/>
  <c r="H107" i="6"/>
  <c r="I108" i="3"/>
  <c r="G87" i="6"/>
  <c r="G88" i="4"/>
  <c r="G87" i="7"/>
  <c r="H57" i="7"/>
  <c r="I57" i="3"/>
  <c r="H57" i="5"/>
  <c r="G88" i="7"/>
  <c r="G89" i="5"/>
  <c r="G89" i="4"/>
  <c r="I37" i="3"/>
  <c r="H54" i="3"/>
  <c r="F123" i="3"/>
  <c r="H57" i="4"/>
  <c r="E129" i="4"/>
  <c r="F129" i="4" s="1"/>
  <c r="G88" i="5"/>
  <c r="H37" i="6"/>
  <c r="H39" i="6" s="1"/>
  <c r="H67" i="6" s="1"/>
  <c r="H41" i="7"/>
  <c r="H107" i="7"/>
  <c r="G90" i="3"/>
  <c r="G90" i="4"/>
  <c r="H108" i="4"/>
  <c r="H38" i="6"/>
  <c r="H55" i="6"/>
  <c r="I38" i="3"/>
  <c r="H55" i="3"/>
  <c r="G90" i="5"/>
  <c r="H56" i="6"/>
  <c r="G89" i="7"/>
  <c r="H58" i="5"/>
  <c r="H64" i="5" s="1"/>
  <c r="H70" i="5" s="1"/>
  <c r="I58" i="3"/>
  <c r="H58" i="6"/>
  <c r="I55" i="3"/>
  <c r="E129" i="3"/>
  <c r="F129" i="3" s="1"/>
  <c r="H55" i="5"/>
  <c r="H108" i="5"/>
  <c r="H57" i="6"/>
  <c r="H60" i="6"/>
  <c r="H60" i="5"/>
  <c r="I60" i="3"/>
  <c r="H60" i="3"/>
  <c r="H56" i="3"/>
  <c r="E129" i="5"/>
  <c r="F129" i="5" s="1"/>
  <c r="H61" i="7"/>
  <c r="H61" i="6"/>
  <c r="H62" i="4"/>
  <c r="I56" i="3"/>
  <c r="I64" i="3" s="1"/>
  <c r="I70" i="3" s="1"/>
  <c r="G39" i="4"/>
  <c r="G68" i="4" s="1"/>
  <c r="H62" i="5"/>
  <c r="G78" i="5"/>
  <c r="H11" i="9"/>
  <c r="H10" i="9"/>
  <c r="H9" i="9"/>
  <c r="H8" i="9"/>
  <c r="H7" i="9"/>
  <c r="H6" i="9"/>
  <c r="H62" i="6"/>
  <c r="H63" i="4"/>
  <c r="I63" i="3"/>
  <c r="H57" i="3"/>
  <c r="H37" i="4"/>
  <c r="H39" i="4" s="1"/>
  <c r="H68" i="4" s="1"/>
  <c r="H63" i="5"/>
  <c r="H5" i="9"/>
  <c r="G86" i="6"/>
  <c r="G87" i="4"/>
  <c r="G86" i="7"/>
  <c r="G87" i="5"/>
  <c r="F40" i="1"/>
  <c r="I39" i="1" s="1"/>
  <c r="H54" i="4" s="1"/>
  <c r="H64" i="4" s="1"/>
  <c r="H70" i="4" s="1"/>
  <c r="E60" i="1"/>
  <c r="G75" i="7"/>
  <c r="G76" i="5"/>
  <c r="H58" i="3"/>
  <c r="G88" i="3"/>
  <c r="G68" i="6"/>
  <c r="G68" i="7"/>
  <c r="H51" i="7"/>
  <c r="H68" i="7" s="1"/>
  <c r="G77" i="7"/>
  <c r="G78" i="4"/>
  <c r="G77" i="6"/>
  <c r="H59" i="6"/>
  <c r="H59" i="5"/>
  <c r="H59" i="3"/>
  <c r="G88" i="6"/>
  <c r="I42" i="1"/>
  <c r="E62" i="1"/>
  <c r="I59" i="3"/>
  <c r="I135" i="3"/>
  <c r="H56" i="7"/>
  <c r="C80" i="8"/>
  <c r="H45" i="7"/>
  <c r="G91" i="3"/>
  <c r="H133" i="7"/>
  <c r="G69" i="4" l="1"/>
  <c r="H64" i="3"/>
  <c r="H70" i="3" s="1"/>
  <c r="H41" i="3"/>
  <c r="H54" i="7"/>
  <c r="H63" i="7" s="1"/>
  <c r="H69" i="7" s="1"/>
  <c r="H70" i="7" s="1"/>
  <c r="H54" i="6"/>
  <c r="H63" i="6" s="1"/>
  <c r="H69" i="6" s="1"/>
  <c r="I39" i="3"/>
  <c r="H41" i="4"/>
  <c r="H43" i="6"/>
  <c r="H50" i="6"/>
  <c r="H48" i="6"/>
  <c r="H73" i="6"/>
  <c r="H75" i="6" s="1"/>
  <c r="H47" i="6"/>
  <c r="H49" i="6"/>
  <c r="H46" i="6"/>
  <c r="H45" i="6"/>
  <c r="H44" i="6"/>
  <c r="H44" i="7"/>
  <c r="H43" i="7"/>
  <c r="H49" i="7"/>
  <c r="H47" i="7"/>
  <c r="H46" i="7"/>
  <c r="H50" i="7"/>
  <c r="H48" i="7"/>
  <c r="H73" i="7"/>
  <c r="H75" i="7" s="1"/>
  <c r="H77" i="6"/>
  <c r="G94" i="5"/>
  <c r="D30" i="9"/>
  <c r="C30" i="9"/>
  <c r="B30" i="9"/>
  <c r="D31" i="9"/>
  <c r="C31" i="9"/>
  <c r="B31" i="9"/>
  <c r="H70" i="6"/>
  <c r="G94" i="3"/>
  <c r="G77" i="4"/>
  <c r="G76" i="6"/>
  <c r="H76" i="6" s="1"/>
  <c r="G76" i="7"/>
  <c r="H76" i="7" s="1"/>
  <c r="G77" i="3"/>
  <c r="G77" i="5"/>
  <c r="D29" i="9"/>
  <c r="C29" i="9"/>
  <c r="B29" i="9"/>
  <c r="G93" i="7"/>
  <c r="H86" i="7"/>
  <c r="G94" i="4"/>
  <c r="D32" i="9"/>
  <c r="C32" i="9"/>
  <c r="B32" i="9"/>
  <c r="H86" i="6"/>
  <c r="G93" i="6"/>
  <c r="D33" i="9"/>
  <c r="C33" i="9"/>
  <c r="B33" i="9"/>
  <c r="G78" i="7"/>
  <c r="G79" i="3"/>
  <c r="G79" i="5"/>
  <c r="G79" i="4"/>
  <c r="G78" i="6"/>
  <c r="D28" i="9"/>
  <c r="C28" i="9"/>
  <c r="B28" i="9"/>
  <c r="B35" i="9" s="1"/>
  <c r="D34" i="9"/>
  <c r="C34" i="9"/>
  <c r="B34" i="9"/>
  <c r="H39" i="5"/>
  <c r="H80" i="7" l="1"/>
  <c r="H135" i="7" s="1"/>
  <c r="H77" i="7"/>
  <c r="H44" i="4"/>
  <c r="H50" i="4"/>
  <c r="H49" i="4"/>
  <c r="H48" i="4"/>
  <c r="H47" i="4"/>
  <c r="H46" i="4"/>
  <c r="H74" i="4"/>
  <c r="H43" i="4"/>
  <c r="H45" i="4"/>
  <c r="H51" i="4"/>
  <c r="C35" i="9"/>
  <c r="H134" i="6"/>
  <c r="H77" i="4"/>
  <c r="I68" i="3"/>
  <c r="I41" i="3"/>
  <c r="D35" i="9"/>
  <c r="H78" i="6"/>
  <c r="H80" i="6" s="1"/>
  <c r="H134" i="7"/>
  <c r="H79" i="3"/>
  <c r="H74" i="3"/>
  <c r="H50" i="3"/>
  <c r="H44" i="3"/>
  <c r="H49" i="3"/>
  <c r="H43" i="3"/>
  <c r="H48" i="3"/>
  <c r="H47" i="3"/>
  <c r="H46" i="3"/>
  <c r="H51" i="3"/>
  <c r="H45" i="3"/>
  <c r="H68" i="5"/>
  <c r="H41" i="5"/>
  <c r="H78" i="7"/>
  <c r="H135" i="6" l="1"/>
  <c r="H84" i="6"/>
  <c r="I50" i="3"/>
  <c r="I49" i="3"/>
  <c r="I43" i="3"/>
  <c r="I48" i="3"/>
  <c r="I47" i="3"/>
  <c r="I46" i="3"/>
  <c r="I44" i="3"/>
  <c r="I74" i="3"/>
  <c r="I51" i="3"/>
  <c r="I69" i="3" s="1"/>
  <c r="I71" i="3" s="1"/>
  <c r="I45" i="3"/>
  <c r="H76" i="4"/>
  <c r="H81" i="4" s="1"/>
  <c r="H137" i="4" s="1"/>
  <c r="H78" i="4"/>
  <c r="H78" i="3"/>
  <c r="H76" i="3"/>
  <c r="H81" i="3" s="1"/>
  <c r="H137" i="3" s="1"/>
  <c r="H69" i="3"/>
  <c r="H71" i="3" s="1"/>
  <c r="H87" i="3"/>
  <c r="I87" i="3"/>
  <c r="H84" i="7"/>
  <c r="H69" i="4"/>
  <c r="H71" i="4" s="1"/>
  <c r="H87" i="4"/>
  <c r="H46" i="5"/>
  <c r="H74" i="5"/>
  <c r="H49" i="5"/>
  <c r="H48" i="5"/>
  <c r="H47" i="5"/>
  <c r="H44" i="5"/>
  <c r="H43" i="5"/>
  <c r="H50" i="5"/>
  <c r="H51" i="5"/>
  <c r="H45" i="5"/>
  <c r="H79" i="4"/>
  <c r="H77" i="3"/>
  <c r="I136" i="3" l="1"/>
  <c r="I76" i="3"/>
  <c r="I78" i="3"/>
  <c r="I77" i="3"/>
  <c r="I79" i="3"/>
  <c r="H136" i="4"/>
  <c r="H85" i="4"/>
  <c r="H69" i="5"/>
  <c r="H71" i="5" s="1"/>
  <c r="H87" i="5"/>
  <c r="H136" i="3"/>
  <c r="H85" i="3"/>
  <c r="H91" i="7"/>
  <c r="H89" i="7"/>
  <c r="H88" i="7"/>
  <c r="H87" i="7"/>
  <c r="H93" i="7" s="1"/>
  <c r="H101" i="7" s="1"/>
  <c r="H103" i="7" s="1"/>
  <c r="H78" i="5"/>
  <c r="H76" i="5"/>
  <c r="H79" i="5"/>
  <c r="H77" i="5"/>
  <c r="H91" i="6"/>
  <c r="H90" i="6"/>
  <c r="H89" i="6"/>
  <c r="H87" i="6"/>
  <c r="H88" i="6"/>
  <c r="H93" i="4" l="1"/>
  <c r="H91" i="4"/>
  <c r="H92" i="4"/>
  <c r="H90" i="4"/>
  <c r="H89" i="4"/>
  <c r="H88" i="4"/>
  <c r="H94" i="4" s="1"/>
  <c r="H102" i="4" s="1"/>
  <c r="H104" i="4" s="1"/>
  <c r="H136" i="7"/>
  <c r="H114" i="7"/>
  <c r="H81" i="5"/>
  <c r="H137" i="5" s="1"/>
  <c r="H93" i="6"/>
  <c r="H101" i="6" s="1"/>
  <c r="H103" i="6" s="1"/>
  <c r="H93" i="3"/>
  <c r="H89" i="3"/>
  <c r="H92" i="3"/>
  <c r="H90" i="3"/>
  <c r="H88" i="3"/>
  <c r="H91" i="3"/>
  <c r="I81" i="3"/>
  <c r="H136" i="5"/>
  <c r="H85" i="5"/>
  <c r="H93" i="5" l="1"/>
  <c r="H91" i="5"/>
  <c r="H92" i="5"/>
  <c r="H90" i="5"/>
  <c r="H89" i="5"/>
  <c r="H88" i="5"/>
  <c r="H108" i="7"/>
  <c r="H111" i="7" s="1"/>
  <c r="H137" i="7" s="1"/>
  <c r="H138" i="7" s="1"/>
  <c r="H118" i="7"/>
  <c r="H119" i="7" s="1"/>
  <c r="I137" i="3"/>
  <c r="I85" i="3"/>
  <c r="H94" i="3"/>
  <c r="H102" i="3" s="1"/>
  <c r="H104" i="3" s="1"/>
  <c r="H138" i="4"/>
  <c r="H115" i="4"/>
  <c r="H136" i="6"/>
  <c r="H114" i="6"/>
  <c r="H108" i="6" l="1"/>
  <c r="H111" i="6" s="1"/>
  <c r="H137" i="6" s="1"/>
  <c r="H138" i="6" s="1"/>
  <c r="H118" i="6"/>
  <c r="H140" i="7"/>
  <c r="H120" i="4"/>
  <c r="H142" i="4" s="1"/>
  <c r="E61" i="8" s="1"/>
  <c r="G61" i="8" s="1"/>
  <c r="H132" i="4"/>
  <c r="H109" i="4"/>
  <c r="H112" i="4" s="1"/>
  <c r="H139" i="4" s="1"/>
  <c r="H140" i="4" s="1"/>
  <c r="H130" i="4"/>
  <c r="H119" i="4"/>
  <c r="H129" i="7"/>
  <c r="H138" i="3"/>
  <c r="H115" i="3"/>
  <c r="H94" i="5"/>
  <c r="H102" i="5" s="1"/>
  <c r="H104" i="5" s="1"/>
  <c r="I93" i="3"/>
  <c r="I92" i="3"/>
  <c r="I89" i="3"/>
  <c r="I90" i="3"/>
  <c r="I91" i="3"/>
  <c r="I88" i="3"/>
  <c r="I94" i="3" l="1"/>
  <c r="I102" i="3" s="1"/>
  <c r="I104" i="3" s="1"/>
  <c r="H141" i="4"/>
  <c r="H121" i="4"/>
  <c r="E78" i="8"/>
  <c r="G78" i="8" s="1"/>
  <c r="F34" i="8"/>
  <c r="G34" i="8" s="1"/>
  <c r="H138" i="5"/>
  <c r="H115" i="5"/>
  <c r="H120" i="3"/>
  <c r="H142" i="3"/>
  <c r="H132" i="3"/>
  <c r="H109" i="3"/>
  <c r="H112" i="3" s="1"/>
  <c r="H139" i="3" s="1"/>
  <c r="H119" i="3"/>
  <c r="H130" i="3" s="1"/>
  <c r="H119" i="6"/>
  <c r="H140" i="6" s="1"/>
  <c r="H140" i="3"/>
  <c r="H139" i="7"/>
  <c r="H120" i="7"/>
  <c r="H141" i="3" l="1"/>
  <c r="H121" i="3"/>
  <c r="E76" i="8"/>
  <c r="G76" i="8" s="1"/>
  <c r="G80" i="8" s="1"/>
  <c r="F29" i="8"/>
  <c r="G29" i="8" s="1"/>
  <c r="H109" i="5"/>
  <c r="H112" i="5" s="1"/>
  <c r="H139" i="5" s="1"/>
  <c r="H140" i="5" s="1"/>
  <c r="H119" i="5"/>
  <c r="H130" i="5" s="1"/>
  <c r="H120" i="5"/>
  <c r="I138" i="3"/>
  <c r="I115" i="3"/>
  <c r="F23" i="8"/>
  <c r="G23" i="8" s="1"/>
  <c r="F20" i="8"/>
  <c r="G20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F11" i="8"/>
  <c r="G11" i="8" s="1"/>
  <c r="F8" i="8"/>
  <c r="G8" i="8" s="1"/>
  <c r="D55" i="8"/>
  <c r="G55" i="8" s="1"/>
  <c r="I34" i="8"/>
  <c r="J34" i="8" s="1"/>
  <c r="H129" i="6"/>
  <c r="H121" i="5" l="1"/>
  <c r="H141" i="5"/>
  <c r="D41" i="8"/>
  <c r="G41" i="8" s="1"/>
  <c r="I9" i="8"/>
  <c r="H132" i="5"/>
  <c r="I109" i="3"/>
  <c r="I112" i="3" s="1"/>
  <c r="I139" i="3" s="1"/>
  <c r="I140" i="3" s="1"/>
  <c r="I119" i="3"/>
  <c r="I130" i="3" s="1"/>
  <c r="I120" i="3"/>
  <c r="I14" i="8"/>
  <c r="D45" i="8"/>
  <c r="G45" i="8" s="1"/>
  <c r="D43" i="8"/>
  <c r="G43" i="8" s="1"/>
  <c r="I11" i="8"/>
  <c r="D44" i="8"/>
  <c r="G44" i="8" s="1"/>
  <c r="I12" i="8"/>
  <c r="D49" i="8"/>
  <c r="G49" i="8" s="1"/>
  <c r="I21" i="8"/>
  <c r="D52" i="8"/>
  <c r="G52" i="8" s="1"/>
  <c r="I24" i="8"/>
  <c r="H142" i="5"/>
  <c r="F15" i="8" s="1"/>
  <c r="G15" i="8" s="1"/>
  <c r="D39" i="8"/>
  <c r="G39" i="8" s="1"/>
  <c r="I7" i="8"/>
  <c r="I10" i="8"/>
  <c r="D42" i="8"/>
  <c r="G42" i="8" s="1"/>
  <c r="H139" i="6"/>
  <c r="H120" i="6"/>
  <c r="D47" i="8"/>
  <c r="G47" i="8" s="1"/>
  <c r="I19" i="8"/>
  <c r="D50" i="8"/>
  <c r="G50" i="8" s="1"/>
  <c r="I22" i="8"/>
  <c r="I29" i="8"/>
  <c r="J29" i="8" s="1"/>
  <c r="D54" i="8"/>
  <c r="G54" i="8" s="1"/>
  <c r="I20" i="8"/>
  <c r="D48" i="8"/>
  <c r="G48" i="8" s="1"/>
  <c r="D40" i="8"/>
  <c r="G40" i="8" s="1"/>
  <c r="I8" i="8"/>
  <c r="D51" i="8"/>
  <c r="G51" i="8" s="1"/>
  <c r="I23" i="8"/>
  <c r="I141" i="3" l="1"/>
  <c r="I121" i="3"/>
  <c r="D46" i="8"/>
  <c r="G46" i="8" s="1"/>
  <c r="I15" i="8"/>
  <c r="J24" i="8"/>
  <c r="I142" i="3"/>
  <c r="H144" i="3" s="1"/>
  <c r="I13" i="8" s="1"/>
  <c r="G53" i="8" s="1"/>
  <c r="G56" i="8" s="1"/>
  <c r="G83" i="8" s="1"/>
  <c r="G92" i="8" s="1"/>
  <c r="G95" i="8" s="1"/>
  <c r="J15" i="8" l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4FA061F-9408-4D31-99CD-8D6ABE6CC9FD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9F0EB03-4AF2-4079-8E01-C42DB263538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0C10F81-F864-44FA-98BD-13EF22DB90E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944B225-1C52-4B73-B388-C7EDD483E35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2DC6E14-565D-4EC0-AB44-F14C82309E3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98C8E94-FF67-42C7-AD75-53BED88E605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AC9EE2F-1505-468B-84B6-40E4B71E175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<sst xmlns="http://schemas.openxmlformats.org/spreadsheetml/2006/main" count="1664" uniqueCount="485">
  <si>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</si>
  <si>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</si>
  <si>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</si>
  <si>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Limeira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</si>
  <si>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</si>
  <si>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</si>
  <si>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</si>
  <si>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</si>
  <si>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</si>
  <si>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DRF/Limeira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</si>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</sst>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10CDFBE8-6B53-4B98-8F5A-7EF3482F5013}"/>
    <cellStyle name="Excel Built-in Percent" xfId="4" xr:uid="{6EFC459F-C95A-428B-8377-505D7D856EE7}"/>
    <cellStyle name="Excel Built-in Percent 2" xfId="6" xr:uid="{906292F9-3573-493B-BE88-DC0470EB51DE}"/>
    <cellStyle name="Excel_BuiltIn_Currency" xfId="5" xr:uid="{EB36E3C9-9386-4C1D-936B-1D45FFB0BEA4}"/>
    <cellStyle name="Moeda" xfId="2" builtinId="4"/>
    <cellStyle name="Moeda_Plan1_1_Limpeza2011- Planilhas" xfId="8" xr:uid="{54B61384-1B89-4C8C-85E1-3C4D1BF034B4}"/>
    <cellStyle name="Normal" xfId="0" builtinId="0"/>
    <cellStyle name="Normal 2" xfId="10" xr:uid="{15B85BFC-4977-4BFC-BBE1-2279246B1D72}"/>
    <cellStyle name="Normal_Limpeza2011- Planilhas" xfId="7" xr:uid="{42200474-6FC1-4FE2-BDE7-C5B3999B6AC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C6C51-ED22-4DEC-B8E5-BF7245334227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Limeira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131.60880000000003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5.4</v>
      </c>
      <c r="E34" s="43">
        <f>B34*C34*D34</f>
        <v>234.64080000000001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Limeira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122.27280000000002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5.4</v>
      </c>
      <c r="E37" s="43">
        <f>B37*C37*D37</f>
        <v>234.64080000000001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Limeira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172.82160000000002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5.4</v>
      </c>
      <c r="E40" s="43">
        <f>B40*C40*D40</f>
        <v>234.64080000000001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Limeira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121.70040000000002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5.4</v>
      </c>
      <c r="E43" s="43">
        <f>B43*C43*D43</f>
        <v>234.64080000000001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Limeira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2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3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2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2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2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2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3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2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15</v>
      </c>
      <c r="G162" s="153">
        <v>1</v>
      </c>
      <c r="H162" s="130">
        <f t="shared" si="1"/>
        <v>884.55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80</v>
      </c>
      <c r="G164" s="153">
        <v>1</v>
      </c>
      <c r="H164" s="130">
        <f t="shared" si="1"/>
        <v>2320.8000000000002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10</v>
      </c>
      <c r="G166" s="153">
        <v>1</v>
      </c>
      <c r="H166" s="130">
        <f t="shared" si="1"/>
        <v>203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5</v>
      </c>
      <c r="G167" s="153">
        <v>1</v>
      </c>
      <c r="H167" s="130">
        <f t="shared" si="1"/>
        <v>225.7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28</v>
      </c>
      <c r="G168" s="153">
        <v>24</v>
      </c>
      <c r="H168" s="130">
        <f t="shared" si="1"/>
        <v>27.066666666666666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</v>
      </c>
      <c r="G169" s="153">
        <v>24</v>
      </c>
      <c r="H169" s="130">
        <f t="shared" si="1"/>
        <v>2.64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36</v>
      </c>
      <c r="G170" s="153">
        <v>24</v>
      </c>
      <c r="H170" s="130">
        <f t="shared" si="1"/>
        <v>41.625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4</v>
      </c>
      <c r="G171" s="153">
        <v>24</v>
      </c>
      <c r="H171" s="130">
        <f t="shared" si="1"/>
        <v>4.5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3763.0816666666665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10068</v>
      </c>
      <c r="B178" s="161">
        <v>0.14000000000000001</v>
      </c>
      <c r="C178" s="162">
        <f>A178*B178</f>
        <v>1409.5200000000002</v>
      </c>
      <c r="D178" s="163" t="s">
        <v>209</v>
      </c>
      <c r="E178" s="163"/>
      <c r="F178" s="163"/>
      <c r="G178" s="163"/>
      <c r="H178" s="164">
        <f>C178*2</f>
        <v>2819.0400000000004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240</v>
      </c>
      <c r="B182" s="161">
        <v>47</v>
      </c>
      <c r="C182" s="162">
        <f>A182*B182</f>
        <v>11280</v>
      </c>
      <c r="D182" s="163" t="s">
        <v>209</v>
      </c>
      <c r="E182" s="163"/>
      <c r="F182" s="163"/>
      <c r="G182" s="163"/>
      <c r="H182" s="164">
        <f>C182*2</f>
        <v>22560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500</v>
      </c>
      <c r="B186" s="161">
        <v>0.38</v>
      </c>
      <c r="C186" s="162">
        <f>A186*B186</f>
        <v>190</v>
      </c>
      <c r="D186" s="163" t="s">
        <v>214</v>
      </c>
      <c r="E186" s="163"/>
      <c r="F186" s="163"/>
      <c r="G186" s="163"/>
      <c r="H186" s="164">
        <f>C186*6</f>
        <v>1140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28055.74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51B0A863-DA4F-432A-9D81-B245EFEAF312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B5E620E-BD56-42EB-B9C5-E090B508F127}">
      <formula1>0</formula1>
      <formula2>0</formula2>
    </dataValidation>
    <dataValidation errorStyle="warning" allowBlank="1" showInputMessage="1" showErrorMessage="1" errorTitle="OK" error="Atingiu o valor desejado." sqref="B12 E12 E68:F72" xr:uid="{8144FA71-ADE6-4FC7-BE83-B5A1C8A31BB8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114FE-C6FA-4AAF-B299-D3114DE8B824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Limeira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104</v>
      </c>
      <c r="C4" s="180">
        <v>1200</v>
      </c>
      <c r="D4" s="181"/>
      <c r="E4" s="182"/>
      <c r="F4" s="183">
        <f>B4/C4</f>
        <v>8.666666666666667E-2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3650</v>
      </c>
      <c r="C5" s="188">
        <v>1200</v>
      </c>
      <c r="D5" s="188"/>
      <c r="E5" s="188"/>
      <c r="F5" s="183">
        <f t="shared" ref="F5:F11" si="0">B5/C5</f>
        <v>3.0416666666666665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2650</v>
      </c>
      <c r="C7" s="188">
        <v>2500</v>
      </c>
      <c r="D7" s="188"/>
      <c r="E7" s="188"/>
      <c r="F7" s="183">
        <f t="shared" si="0"/>
        <v>1.06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300</v>
      </c>
      <c r="C11" s="188">
        <v>300</v>
      </c>
      <c r="D11" s="188"/>
      <c r="E11" s="188"/>
      <c r="F11" s="183">
        <f t="shared" si="0"/>
        <v>1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Limeira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228</v>
      </c>
      <c r="C13" s="188">
        <v>2700</v>
      </c>
      <c r="D13" s="188"/>
      <c r="E13" s="180"/>
      <c r="F13" s="195">
        <f t="shared" ref="F13:F18" si="1">B13/C13</f>
        <v>8.4444444444444447E-2</v>
      </c>
    </row>
    <row r="14" spans="1:19" ht="31.7" customHeight="1">
      <c r="A14" s="196" t="s">
        <v>235</v>
      </c>
      <c r="B14" s="197">
        <v>1390</v>
      </c>
      <c r="C14" s="198">
        <v>9000</v>
      </c>
      <c r="D14" s="198"/>
      <c r="E14" s="199"/>
      <c r="F14" s="200">
        <f t="shared" si="1"/>
        <v>0.15444444444444444</v>
      </c>
    </row>
    <row r="15" spans="1:19" ht="31.7" customHeight="1">
      <c r="A15" s="196" t="s">
        <v>236</v>
      </c>
      <c r="B15" s="197">
        <v>1000</v>
      </c>
      <c r="C15" s="198">
        <v>2700</v>
      </c>
      <c r="D15" s="198"/>
      <c r="E15" s="199"/>
      <c r="F15" s="200">
        <f t="shared" si="1"/>
        <v>0.37037037037037035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5.7975925925925917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4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Limeira / SP</v>
      </c>
      <c r="I27" s="186"/>
      <c r="J27" s="187"/>
    </row>
    <row r="28" spans="1:19" ht="24.8" customHeight="1">
      <c r="A28" s="30" t="s">
        <v>248</v>
      </c>
      <c r="B28" s="179">
        <v>1088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4.8031078933427521E-2</v>
      </c>
      <c r="I28" s="194"/>
      <c r="J28" s="194"/>
    </row>
    <row r="29" spans="1:19" ht="27.4" customHeight="1">
      <c r="A29" s="30" t="s">
        <v>249</v>
      </c>
      <c r="B29" s="179">
        <v>337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7.5172036894524938E-2</v>
      </c>
      <c r="I29" s="194"/>
      <c r="J29" s="194"/>
    </row>
    <row r="30" spans="1:19" ht="27.25" customHeight="1">
      <c r="A30" s="30" t="s">
        <v>250</v>
      </c>
      <c r="B30" s="179">
        <v>631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0.14075238955621733</v>
      </c>
      <c r="I30" s="194"/>
      <c r="J30" s="194"/>
    </row>
    <row r="31" spans="1:19" ht="27.25" customHeight="1">
      <c r="A31" s="30" t="s">
        <v>251</v>
      </c>
      <c r="B31" s="179">
        <v>624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2.7547236447112843E-2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0.29150274183128261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7A584-E5B2-4C2D-9F7F-29D19A0F97B9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Limeira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8022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Limeira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Limeira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Limeira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Limeira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131.60880000000003</v>
      </c>
      <c r="I54" s="257">
        <f>Licitante!I36</f>
        <v>122.27280000000002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1051.1887999999999</v>
      </c>
      <c r="I64" s="259">
        <f>SUM(I54:I63)</f>
        <v>1041.8528000000001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Limeira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1051.1887999999999</v>
      </c>
      <c r="I70" s="260">
        <f t="shared" si="3"/>
        <v>1041.8528000000001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1950.0649454545455</v>
      </c>
      <c r="I71" s="259">
        <f t="shared" si="4"/>
        <v>2022.1784727272729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Limeira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Limeira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Limeira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Limeira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Limeira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560.84043808777767</v>
      </c>
      <c r="I109" s="257">
        <f>I115*Licitante!H127</f>
        <v>595.69528822149789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631.062521421111</v>
      </c>
      <c r="I112" s="259">
        <f t="shared" si="11"/>
        <v>665.91737155483122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Limeira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4673.6703173981477</v>
      </c>
      <c r="I115" s="259">
        <f>(I32+I71+I81+I104+I108+I110+I111)/(1-Licitante!H127)</f>
        <v>4964.1274018458162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Limeira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233.68351586990741</v>
      </c>
      <c r="I119" s="257">
        <f>G119*I115</f>
        <v>248.20637009229083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490.73538332680556</v>
      </c>
      <c r="I120" s="248">
        <f>G120*(I115+I119)</f>
        <v>521.23337719381072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684.26483027258803</v>
      </c>
      <c r="I121" s="292">
        <f>I130*F129</f>
        <v>726.79020200263756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Limeira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6082.3540468674491</v>
      </c>
      <c r="I130" s="259">
        <f>(I115+I119+I120)/(1-F129)</f>
        <v>6460.3573511345558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5452.615370297839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Limeira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1950.0649454545455</v>
      </c>
      <c r="I136" s="257">
        <f>I71</f>
        <v>2022.1784727272729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631.062521421111</v>
      </c>
      <c r="I139" s="257">
        <f>I112</f>
        <v>665.91737155483122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4673.6703173981487</v>
      </c>
      <c r="I140" s="248">
        <f t="shared" si="12"/>
        <v>4964.1274018458162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6082.3540468674491</v>
      </c>
      <c r="I141" s="257">
        <f t="shared" si="13"/>
        <v>6460.3573511345558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6082.35</v>
      </c>
      <c r="I142" s="300">
        <f>ROUND((I115+I119+I120)/(1-(F129)),2)</f>
        <v>6460.36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378.00999999999931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4A398-7354-4B5C-BE88-818021DD60EC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Limeira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8022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Limeira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Limeira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Limeira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Limeira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172.82160000000002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942.40160000000003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Limeira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942.40160000000003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1481.7272872727272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Limeira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Limeira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Limeira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Limeira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Limeira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383.03316681197219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453.25525014530552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Limeira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3191.9430567664349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Limeira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159.59715283832176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335.15402096047569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467.327437677283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Limeira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4154.0216682425153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3723.9335662275071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Limeira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1481.7272872727272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453.25525014530552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3191.9430567664353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4154.0216682425153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4154.0200000000004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B2B41-DD11-427F-AB4F-08A50F4A0ED5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Limeira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8022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Limeira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Limeira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Limeira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Limeira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131.60880000000003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1051.1887999999999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Limeira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1051.1887999999999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2267.9065454545453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Limeira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Limeira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Limeira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Limeira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Limeira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704.90780787386723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775.12989120720056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Limeira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5874.2317322822273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Limeira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293.71158661411135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616.7943318896339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860.03716700103882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Limeira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7644.7748177870117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6853.2703543292646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Limeira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2267.9065454545453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775.12989120720056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5874.2317322822273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7644.7748177870117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7644.77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B6F6D-2DE5-4762-9FFA-BBF3CE40E093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Limeira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968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Limeira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Limeira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Limeira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Limeira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121.70040000000002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1041.2804000000001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Limeira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1041.2804000000001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2026.5998290909092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Limeira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Limeira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Limeira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Limeira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Limeira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598.67125153717632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668.89333487050965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Limeira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4988.9270961431366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Limeira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249.44635480715684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523.83734509502938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730.42108682264666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Limeira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6492.6318828679705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Limeira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2026.5998290909092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668.89333487050965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4988.9270961431366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6492.6318828679705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6492.63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3E9FA-1D1E-4CBA-9932-B4ACA9D1CF9E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Limeira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1088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Limeira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Limeira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Limeira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Limeira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121.70040000000002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1041.2804000000001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Limeira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1041.2804000000001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2322.1956578181821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Limeira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Limeira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Limeira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Limeira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Limeira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731.19850374406519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801.42058707739852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Limeira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6093.3208645338773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Limeira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304.66604322669389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639.79869077605713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892.11366742013593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Limeira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7929.8992659567639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Limeira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2322.1956578181821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801.42058707739852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6093.3208645338773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7929.8992659567639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7929.9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B892-21C4-4CB0-8472-E3E8FCEBDBAF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DRF/Limeira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6082.35</v>
      </c>
      <c r="G7" s="349">
        <f>ROUND((1/C7)*F7,7)</f>
        <v>5.0686249999999999</v>
      </c>
      <c r="H7" s="350">
        <f>IF('CALCULO SIMPLES'!B37 = "m2",'Áreas a serem limpas'!B4,0)</f>
        <v>104</v>
      </c>
      <c r="I7" s="351">
        <f>G7*H7</f>
        <v>527.13699999999994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6082.35</v>
      </c>
      <c r="G8" s="349">
        <f>ROUND((1/C8)*F8,7)</f>
        <v>5.0686249999999999</v>
      </c>
      <c r="H8" s="350">
        <f>IF('CALCULO SIMPLES'!B37 = "m2",'Áreas a serem limpas'!B5,0)</f>
        <v>3650</v>
      </c>
      <c r="I8" s="351">
        <f t="shared" ref="I8:I14" si="0">G8*H8</f>
        <v>18500.481250000001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6082.35</v>
      </c>
      <c r="G9" s="349">
        <f>ROUND((1/C9)*F9,7)</f>
        <v>13.516333299999999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6082.35</v>
      </c>
      <c r="G10" s="349">
        <f t="shared" ref="G10:G11" si="1">ROUND((1/C10)*F10,7)</f>
        <v>2.4329399999999999</v>
      </c>
      <c r="H10" s="350">
        <f>IF('CALCULO SIMPLES'!B37 = "m2",'Áreas a serem limpas'!B7,0)</f>
        <v>2650</v>
      </c>
      <c r="I10" s="351">
        <f t="shared" si="0"/>
        <v>6447.2909999999993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6082.35</v>
      </c>
      <c r="G11" s="349">
        <f t="shared" si="1"/>
        <v>3.3790833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6082.35</v>
      </c>
      <c r="G12" s="349">
        <f>ROUND((1/C12)*F12,7)</f>
        <v>4.0548999999999999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378.00999999999931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6082.35</v>
      </c>
      <c r="G14" s="349">
        <f>ROUND((1/C14)*F14,7)</f>
        <v>20.2745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7644.77</v>
      </c>
      <c r="G15" s="349">
        <f>ROUND((1/C15)*F15,7)</f>
        <v>25.4825667</v>
      </c>
      <c r="H15" s="350">
        <f>IF('CALCULO SIMPLES'!B37 = "m2",'Áreas a serem limpas'!B11,0)</f>
        <v>300</v>
      </c>
      <c r="I15" s="351">
        <f>G15*H15</f>
        <v>7644.7700100000002</v>
      </c>
      <c r="J15" s="353">
        <f>SUM(I7:I15)</f>
        <v>33497.689259999999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DRF/Limeira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6082.35</v>
      </c>
      <c r="G19" s="362">
        <f>ROUND((1/C19)*F19,7)</f>
        <v>2.2527222</v>
      </c>
      <c r="H19" s="363">
        <f>IF('CALCULO SIMPLES'!B37 = "m2",'Áreas a serem limpas'!B13,0)</f>
        <v>228</v>
      </c>
      <c r="I19" s="364">
        <f>G19*H19</f>
        <v>513.62066159999995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6082.35</v>
      </c>
      <c r="G20" s="362">
        <f t="shared" ref="G20:G22" si="2">ROUND((1/C20)*F20,7)</f>
        <v>0.67581670000000005</v>
      </c>
      <c r="H20" s="363">
        <f>IF('CALCULO SIMPLES'!B37 = "m2",'Áreas a serem limpas'!B14,0)</f>
        <v>1390</v>
      </c>
      <c r="I20" s="364">
        <f t="shared" ref="I20:I22" si="3">G20*H20</f>
        <v>939.38521300000002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6082.35</v>
      </c>
      <c r="G21" s="362">
        <f t="shared" si="2"/>
        <v>2.2527222</v>
      </c>
      <c r="H21" s="363">
        <f>IF('CALCULO SIMPLES'!B37 = "m2",'Áreas a serem limpas'!B15,0)</f>
        <v>1000</v>
      </c>
      <c r="I21" s="364">
        <f t="shared" si="3"/>
        <v>2252.7222000000002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6082.35</v>
      </c>
      <c r="G22" s="362">
        <f t="shared" si="2"/>
        <v>2.2527222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6082.35</v>
      </c>
      <c r="G23" s="362">
        <f>ROUND((1/C23)*F23,7)</f>
        <v>2.2527222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6082.35</v>
      </c>
      <c r="G24" s="362">
        <f>ROUND((1/C24)*F24,7)</f>
        <v>6.0823500000000003E-2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3705.7280746000001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DRF/Limeira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6492.63</v>
      </c>
      <c r="G29" s="379">
        <f>ROUND(F29*E29,7)</f>
        <v>1.4485058</v>
      </c>
      <c r="H29" s="380">
        <f>IF('CALCULO SIMPLES'!B37 = "m2",'Áreas a serem limpas'!B29+'Áreas a serem limpas'!B30,0)</f>
        <v>968</v>
      </c>
      <c r="I29" s="381">
        <f>G29*H29</f>
        <v>1402.1536143999999</v>
      </c>
      <c r="J29" s="381">
        <f>I29</f>
        <v>1402.1536143999999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DRF/Limeira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7929.9</v>
      </c>
      <c r="G34" s="362">
        <f>F34*E34</f>
        <v>0.34970858999999999</v>
      </c>
      <c r="H34" s="363">
        <f>IF('CALCULO SIMPLES'!B37 = "m2",'Áreas a serem limpas'!B28+'Áreas a serem limpas'!B31,0)</f>
        <v>1712</v>
      </c>
      <c r="I34" s="390">
        <f>G34*H34</f>
        <v>598.70110607999993</v>
      </c>
      <c r="J34" s="391">
        <f>I34</f>
        <v>598.70110607999993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39204.27205508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DRF/Limeira</v>
      </c>
      <c r="B39" s="398" t="s">
        <v>222</v>
      </c>
      <c r="C39" s="387" t="s">
        <v>225</v>
      </c>
      <c r="D39" s="399">
        <f t="shared" ref="D39:D44" si="4">G7</f>
        <v>5.0686249999999999</v>
      </c>
      <c r="E39" s="400"/>
      <c r="F39" s="388">
        <f t="shared" ref="F39:F44" si="5">H7</f>
        <v>104</v>
      </c>
      <c r="G39" s="401">
        <f t="shared" ref="G39:G52" si="6">D39*F39</f>
        <v>527.13699999999994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5.0686249999999999</v>
      </c>
      <c r="E40" s="400"/>
      <c r="F40" s="388">
        <f t="shared" si="5"/>
        <v>3650</v>
      </c>
      <c r="G40" s="401">
        <f t="shared" si="6"/>
        <v>18500.481250000001</v>
      </c>
    </row>
    <row r="41" spans="1:12" ht="27.4" customHeight="1">
      <c r="A41" s="403"/>
      <c r="B41" s="403"/>
      <c r="C41" s="387" t="s">
        <v>397</v>
      </c>
      <c r="D41" s="399">
        <f t="shared" si="4"/>
        <v>13.516333299999999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2.4329399999999999</v>
      </c>
      <c r="E42" s="400"/>
      <c r="F42" s="388">
        <f t="shared" si="5"/>
        <v>2650</v>
      </c>
      <c r="G42" s="401">
        <f t="shared" si="6"/>
        <v>6447.2909999999993</v>
      </c>
    </row>
    <row r="43" spans="1:12" ht="27.4" customHeight="1">
      <c r="A43" s="403"/>
      <c r="B43" s="403"/>
      <c r="C43" s="387" t="s">
        <v>229</v>
      </c>
      <c r="D43" s="399">
        <f t="shared" si="4"/>
        <v>3.3790833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4.0548999999999999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20.2745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25.4825667</v>
      </c>
      <c r="E46" s="400"/>
      <c r="F46" s="388">
        <f>H15</f>
        <v>300</v>
      </c>
      <c r="G46" s="401">
        <f t="shared" si="6"/>
        <v>7644.7700100000002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2.2527222</v>
      </c>
      <c r="E47" s="400"/>
      <c r="F47" s="388">
        <f t="shared" ref="F47:F52" si="8">H19</f>
        <v>228</v>
      </c>
      <c r="G47" s="401">
        <f t="shared" si="6"/>
        <v>513.62066159999995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0.67581670000000005</v>
      </c>
      <c r="E48" s="400"/>
      <c r="F48" s="388">
        <f t="shared" si="8"/>
        <v>1390</v>
      </c>
      <c r="G48" s="401">
        <f t="shared" si="6"/>
        <v>939.38521300000002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2.2527222</v>
      </c>
      <c r="E49" s="400"/>
      <c r="F49" s="388">
        <f t="shared" si="8"/>
        <v>1000</v>
      </c>
      <c r="G49" s="401">
        <f t="shared" si="6"/>
        <v>2252.7222000000002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2.2527222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2.2527222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6.0823500000000003E-2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378.00999999999931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1.4485058</v>
      </c>
      <c r="E54" s="400"/>
      <c r="F54" s="388">
        <f>H29</f>
        <v>968</v>
      </c>
      <c r="G54" s="401">
        <f>D54*F54</f>
        <v>1402.1536143999999</v>
      </c>
    </row>
    <row r="55" spans="1:10" ht="28.4" customHeight="1">
      <c r="A55" s="403"/>
      <c r="B55" s="406"/>
      <c r="C55" s="387" t="s">
        <v>432</v>
      </c>
      <c r="D55" s="411">
        <f>G34</f>
        <v>0.34970858999999999</v>
      </c>
      <c r="E55" s="400"/>
      <c r="F55" s="388">
        <f>H34</f>
        <v>1712</v>
      </c>
      <c r="G55" s="401">
        <f>D55*F55</f>
        <v>598.70110607999993</v>
      </c>
    </row>
    <row r="56" spans="1:10" ht="31" customHeight="1">
      <c r="A56" s="406"/>
      <c r="B56" s="339" t="s">
        <v>201</v>
      </c>
      <c r="C56" s="340"/>
      <c r="D56" s="341" t="str">
        <f>Licitante!B3</f>
        <v>DRF/Limeira</v>
      </c>
      <c r="E56" s="341"/>
      <c r="F56" s="342"/>
      <c r="G56" s="412">
        <f>SUM(G39:G55)</f>
        <v>39204.272055079993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104</v>
      </c>
      <c r="D61" s="423" t="s">
        <v>439</v>
      </c>
      <c r="E61" s="424">
        <f>'Servente 20h'!H142</f>
        <v>4154.0200000000004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3650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2650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228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1390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1000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337</v>
      </c>
      <c r="D76" s="423" t="s">
        <v>442</v>
      </c>
      <c r="E76" s="424">
        <f>'Limpador de vidros sem risco- D'!H140</f>
        <v>6492.63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631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1088</v>
      </c>
      <c r="D78" s="423" t="s">
        <v>443</v>
      </c>
      <c r="E78" s="441">
        <f>'Limpador de vidros com risco- D'!H140</f>
        <v>7929.9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624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11702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39204.272055079993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3763.0816666666665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2337.9783333333335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45305.332055079991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1087327.9693219198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71B84-5D75-4F73-AFC8-6CF9862CDAED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76F1BB64-D24B-42F5-BC5D-C408F4C86B9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FAED17E-84AD-4394-8A2C-EC9EACD33098}"/>
</file>

<file path=customXml/itemProps2.xml><?xml version="1.0" encoding="utf-8"?>
<ds:datastoreItem xmlns:ds="http://schemas.openxmlformats.org/officeDocument/2006/customXml" ds:itemID="{81AFA79A-852C-46F6-8E87-2E14B18706D0}"/>
</file>

<file path=customXml/itemProps3.xml><?xml version="1.0" encoding="utf-8"?>
<ds:datastoreItem xmlns:ds="http://schemas.openxmlformats.org/officeDocument/2006/customXml" ds:itemID="{6F34B248-D5DF-4BD6-BA39-A4D4D47B24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2025-11-24T11:52:25Z</dcterms:created>
  <dcterms:modified xsi:type="dcterms:W3CDTF">2025-11-24T11:52:26Z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